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665" windowHeight="83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1" i="1"/>
  <c r="D70"/>
  <c r="D69"/>
  <c r="D68"/>
  <c r="D66"/>
  <c r="D65"/>
  <c r="D58"/>
  <c r="E24"/>
  <c r="E26" s="1"/>
  <c r="E23"/>
  <c r="F46"/>
  <c r="E46"/>
  <c r="F7"/>
  <c r="F26"/>
  <c r="F20"/>
  <c r="F47" s="1"/>
  <c r="F17"/>
  <c r="F15"/>
  <c r="E38"/>
  <c r="D26"/>
  <c r="D29"/>
  <c r="D32"/>
  <c r="E35"/>
  <c r="D35"/>
  <c r="E17"/>
  <c r="D17"/>
  <c r="E20"/>
  <c r="E22" s="1"/>
  <c r="E42" s="1"/>
  <c r="E51" s="1"/>
  <c r="E5"/>
  <c r="E7" s="1"/>
  <c r="D20"/>
  <c r="D22" s="1"/>
  <c r="D42" s="1"/>
  <c r="D15"/>
  <c r="D6"/>
  <c r="D5"/>
  <c r="D46" l="1"/>
  <c r="E47"/>
  <c r="E55" s="1"/>
  <c r="F44"/>
  <c r="D47"/>
  <c r="D44"/>
  <c r="E44"/>
  <c r="E53" s="1"/>
  <c r="E45"/>
  <c r="E54" s="1"/>
  <c r="F43"/>
  <c r="D45"/>
  <c r="F45"/>
  <c r="F22"/>
  <c r="F42" s="1"/>
  <c r="E43"/>
  <c r="D7"/>
  <c r="D43" s="1"/>
  <c r="D63" l="1"/>
  <c r="D62"/>
  <c r="D61"/>
  <c r="D60"/>
</calcChain>
</file>

<file path=xl/sharedStrings.xml><?xml version="1.0" encoding="utf-8"?>
<sst xmlns="http://schemas.openxmlformats.org/spreadsheetml/2006/main" count="171" uniqueCount="139">
  <si>
    <t>User Base</t>
  </si>
  <si>
    <t>Formula</t>
  </si>
  <si>
    <t>Parameters</t>
  </si>
  <si>
    <t>Users</t>
  </si>
  <si>
    <t>Peak factor, % more</t>
  </si>
  <si>
    <t>Active Users, % of user base</t>
  </si>
  <si>
    <t>Thinking time</t>
  </si>
  <si>
    <t>30s</t>
  </si>
  <si>
    <t>Session timeout</t>
  </si>
  <si>
    <t>ART</t>
  </si>
  <si>
    <t>Server Average Response Time</t>
  </si>
  <si>
    <t>Derived Parameter</t>
  </si>
  <si>
    <t>Peak Concurrent Users</t>
  </si>
  <si>
    <t>TPS</t>
  </si>
  <si>
    <t>Note</t>
  </si>
  <si>
    <t>Impact memory</t>
  </si>
  <si>
    <t>CPU</t>
  </si>
  <si>
    <t>Machines</t>
  </si>
  <si>
    <t>Transaction Per Second</t>
  </si>
  <si>
    <t>Number of JVM per machine</t>
  </si>
  <si>
    <t>Total JVM</t>
  </si>
  <si>
    <t>JVM</t>
  </si>
  <si>
    <t>Heap</t>
  </si>
  <si>
    <t>Timeout</t>
  </si>
  <si>
    <t>Machine Memory</t>
  </si>
  <si>
    <t>MEM</t>
  </si>
  <si>
    <t>memory unit: GB</t>
  </si>
  <si>
    <t>Number of Machines</t>
  </si>
  <si>
    <t>Cores</t>
  </si>
  <si>
    <t>Peak%</t>
  </si>
  <si>
    <t>ActiveUser%</t>
  </si>
  <si>
    <t>=Users * ActiveUser% * (1+Peak%)</t>
  </si>
  <si>
    <t>CPU speed</t>
  </si>
  <si>
    <t>CPUSpeed</t>
  </si>
  <si>
    <t>2.9GHz</t>
  </si>
  <si>
    <t>Cores / CPU</t>
  </si>
  <si>
    <t>=Machines * JVM</t>
  </si>
  <si>
    <t>TPS / Core on Portal Tier</t>
  </si>
  <si>
    <t>Hits Per Second</t>
  </si>
  <si>
    <t>HPS</t>
  </si>
  <si>
    <t>DB CPU usage</t>
  </si>
  <si>
    <t>45m</t>
  </si>
  <si>
    <t>OHS CPU usage</t>
  </si>
  <si>
    <t>SES CPU usage</t>
  </si>
  <si>
    <t>OID CPU usage</t>
  </si>
  <si>
    <t>16 processors @2.27GHz</t>
  </si>
  <si>
    <t>4 processors @2.33GHz</t>
  </si>
  <si>
    <t>OID CPU usage with 1 core</t>
  </si>
  <si>
    <t>SES CPU usage with 1 core</t>
  </si>
  <si>
    <t>SESCPUUsage</t>
  </si>
  <si>
    <t>OIDCPUUsage</t>
  </si>
  <si>
    <t>OHS CPU usage with 1 core</t>
  </si>
  <si>
    <t>OHSCPUUsage</t>
  </si>
  <si>
    <t>CPU utilization peaked ~65%</t>
  </si>
  <si>
    <t>Scenarios</t>
  </si>
  <si>
    <t>Content</t>
  </si>
  <si>
    <t>Collaboration</t>
  </si>
  <si>
    <t>32 processors @2.9GHz</t>
  </si>
  <si>
    <t>DBCPUUsage</t>
  </si>
  <si>
    <t>DB CPU usage with 1 core</t>
  </si>
  <si>
    <t>0.67s</t>
  </si>
  <si>
    <t>Heap (GB) Per JVM</t>
  </si>
  <si>
    <t>2.33GHz</t>
  </si>
  <si>
    <t>n/a</t>
  </si>
  <si>
    <t>OHS Processor #</t>
  </si>
  <si>
    <t>SES Processor #</t>
  </si>
  <si>
    <t>OID Processor #</t>
  </si>
  <si>
    <t>OIDProc</t>
  </si>
  <si>
    <t>SESProc</t>
  </si>
  <si>
    <t>OHSProc</t>
  </si>
  <si>
    <t>=OHSProc*OHSCPUUsage</t>
  </si>
  <si>
    <t>=SESProc*SESCPUUsage</t>
  </si>
  <si>
    <t>=OIDProc*OIDCPUUsage</t>
  </si>
  <si>
    <t>Jive CPU Usage</t>
  </si>
  <si>
    <t>JiveCPUUsage</t>
  </si>
  <si>
    <t>Jive Processor #</t>
  </si>
  <si>
    <t>JiveProc</t>
  </si>
  <si>
    <t>Jive CPU usage with 1 core</t>
  </si>
  <si>
    <t>=JiveProc*JiveCPUUsage</t>
  </si>
  <si>
    <t>Dynamic Portlets</t>
  </si>
  <si>
    <t>0.38s</t>
  </si>
  <si>
    <t>=Concurrent Users / (thinking time + ART)</t>
  </si>
  <si>
    <t>710=23.37 *(30+0.38)</t>
  </si>
  <si>
    <t>30 seconds thinking time</t>
  </si>
  <si>
    <t>Corresponding DB cores</t>
  </si>
  <si>
    <t>Webcenter Portal Sizing Testing Data</t>
  </si>
  <si>
    <t>Calculated Sizing Critical Parameters</t>
  </si>
  <si>
    <t>Samples Calculation</t>
  </si>
  <si>
    <t>For HA and active/active</t>
  </si>
  <si>
    <t>Machine needed Portal midtier</t>
  </si>
  <si>
    <t>Machine Memery Spec</t>
  </si>
  <si>
    <t>Concurrent users / core</t>
  </si>
  <si>
    <t>4 CPU &amp; 8 cores/CPU</t>
  </si>
  <si>
    <t>Memory / core</t>
  </si>
  <si>
    <t>GB</t>
  </si>
  <si>
    <t>DB Core needed</t>
  </si>
  <si>
    <t>Components Core needed</t>
  </si>
  <si>
    <t>2 CPU &amp; 8 cores/CPU</t>
  </si>
  <si>
    <t>2 CPU &amp; 2 cores/CPU</t>
  </si>
  <si>
    <t>Sample1: 100 TPS for collaboration scenario</t>
  </si>
  <si>
    <t>Sample2: 10,000 concurrent users for content scenario</t>
  </si>
  <si>
    <t>Translate to 100K user population</t>
  </si>
  <si>
    <t>Translate to 100*(30+0.67)=3067 concurrent users</t>
  </si>
  <si>
    <t>UserBase * ActiveUser% * (1+Peak%) = ConcurrentUsers</t>
  </si>
  <si>
    <t>TPS * (ThinkingTime+ART) = ConcurrentUsers</t>
  </si>
  <si>
    <t>ConUserPerCore</t>
  </si>
  <si>
    <t>MemoryPerCore</t>
  </si>
  <si>
    <t>DBCoreRatio</t>
  </si>
  <si>
    <t>CompCorePario</t>
  </si>
  <si>
    <t>PortalTPSPerCore</t>
  </si>
  <si>
    <t>=TPS/PortalTPSPerCore</t>
  </si>
  <si>
    <t>=ConUserPerCore/PortalTPSPerCore</t>
  </si>
  <si>
    <t>Corresponding SES cores</t>
  </si>
  <si>
    <t>SESCoreRatio</t>
  </si>
  <si>
    <t>Other components cores</t>
  </si>
  <si>
    <t>2 CPU &amp; 2 cores/CPU (can be combined with UCM machine)</t>
  </si>
  <si>
    <t>SES Core needed</t>
  </si>
  <si>
    <t>Other Formulas:</t>
  </si>
  <si>
    <t>CoresPerCPU</t>
  </si>
  <si>
    <t>=CPU * CoresPerCPU</t>
  </si>
  <si>
    <t>=TPS/Machines/Cores</t>
  </si>
  <si>
    <t>DB Core #</t>
  </si>
  <si>
    <t>DBCores</t>
  </si>
  <si>
    <t>=DBCores*DBCPUUsage</t>
  </si>
  <si>
    <t>WC CPU usage (WCP&amp;WCC)</t>
  </si>
  <si>
    <t xml:space="preserve">WC (WCP/WCC) TPS / core </t>
  </si>
  <si>
    <t>WC Cores needed</t>
  </si>
  <si>
    <t>4 CPU &amp; 6 cores/CPU</t>
  </si>
  <si>
    <t>2 CPU &amp; 6 cores/CPU</t>
  </si>
  <si>
    <t>2 CPU &amp; 4 cores/CPU</t>
  </si>
  <si>
    <t>Sample3: 40,000 concurrent users for content and portlet scenario (50%/50%)</t>
  </si>
  <si>
    <t>10 WC server machines</t>
  </si>
  <si>
    <t>4 WC server machines</t>
  </si>
  <si>
    <t>=WCCores*MemoryPerCore</t>
  </si>
  <si>
    <t>=WCCores*DBCoreRatio</t>
  </si>
  <si>
    <t>=WCCores*CompCoreRatio</t>
  </si>
  <si>
    <t>=WCCores*SESCoreRatio</t>
  </si>
  <si>
    <t>=WCCores*ComCoreRatio</t>
  </si>
  <si>
    <t>Machine needed Portal midtier (WCP &amp; WCC)</t>
  </si>
</sst>
</file>

<file path=xl/styles.xml><?xml version="1.0" encoding="utf-8"?>
<styleSheet xmlns="http://schemas.openxmlformats.org/spreadsheetml/2006/main">
  <numFmts count="2">
    <numFmt numFmtId="164" formatCode="0.0%"/>
    <numFmt numFmtId="171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3" fontId="0" fillId="0" borderId="1" xfId="0" applyNumberForma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quotePrefix="1" applyBorder="1"/>
    <xf numFmtId="9" fontId="0" fillId="0" borderId="1" xfId="1" applyFont="1" applyBorder="1"/>
    <xf numFmtId="0" fontId="0" fillId="3" borderId="1" xfId="0" applyFill="1" applyBorder="1"/>
    <xf numFmtId="1" fontId="0" fillId="3" borderId="1" xfId="1" applyNumberFormat="1" applyFont="1" applyFill="1" applyBorder="1"/>
    <xf numFmtId="0" fontId="0" fillId="3" borderId="1" xfId="0" quotePrefix="1" applyFill="1" applyBorder="1"/>
    <xf numFmtId="2" fontId="0" fillId="3" borderId="1" xfId="0" applyNumberFormat="1" applyFill="1" applyBorder="1"/>
    <xf numFmtId="9" fontId="0" fillId="3" borderId="1" xfId="1" applyFont="1" applyFill="1" applyBorder="1" applyAlignment="1">
      <alignment horizontal="right"/>
    </xf>
    <xf numFmtId="9" fontId="0" fillId="3" borderId="1" xfId="0" applyNumberFormat="1" applyFill="1" applyBorder="1" applyAlignment="1">
      <alignment horizontal="right"/>
    </xf>
    <xf numFmtId="9" fontId="0" fillId="3" borderId="1" xfId="0" applyNumberFormat="1" applyFill="1" applyBorder="1"/>
    <xf numFmtId="1" fontId="0" fillId="0" borderId="1" xfId="0" applyNumberFormat="1" applyBorder="1"/>
    <xf numFmtId="1" fontId="0" fillId="3" borderId="1" xfId="0" applyNumberFormat="1" applyFill="1" applyBorder="1"/>
    <xf numFmtId="9" fontId="0" fillId="3" borderId="1" xfId="1" applyFont="1" applyFill="1" applyBorder="1"/>
    <xf numFmtId="0" fontId="0" fillId="3" borderId="1" xfId="0" applyFill="1" applyBorder="1" applyAlignment="1">
      <alignment horizontal="right"/>
    </xf>
    <xf numFmtId="0" fontId="0" fillId="0" borderId="1" xfId="0" applyFill="1" applyBorder="1"/>
    <xf numFmtId="10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0" borderId="13" xfId="0" applyFont="1" applyFill="1" applyBorder="1"/>
    <xf numFmtId="0" fontId="0" fillId="0" borderId="4" xfId="0" applyFill="1" applyBorder="1"/>
    <xf numFmtId="2" fontId="0" fillId="0" borderId="4" xfId="0" applyNumberFormat="1" applyFill="1" applyBorder="1"/>
    <xf numFmtId="0" fontId="0" fillId="0" borderId="14" xfId="0" applyFill="1" applyBorder="1"/>
    <xf numFmtId="0" fontId="2" fillId="0" borderId="8" xfId="0" applyFont="1" applyFill="1" applyBorder="1"/>
    <xf numFmtId="0" fontId="0" fillId="0" borderId="9" xfId="0" applyFill="1" applyBorder="1"/>
    <xf numFmtId="2" fontId="0" fillId="0" borderId="1" xfId="0" applyNumberFormat="1" applyFill="1" applyBorder="1"/>
    <xf numFmtId="0" fontId="2" fillId="0" borderId="10" xfId="0" applyFont="1" applyFill="1" applyBorder="1"/>
    <xf numFmtId="0" fontId="0" fillId="0" borderId="11" xfId="0" applyFill="1" applyBorder="1"/>
    <xf numFmtId="2" fontId="0" fillId="0" borderId="11" xfId="0" applyNumberFormat="1" applyFill="1" applyBorder="1"/>
    <xf numFmtId="0" fontId="0" fillId="0" borderId="12" xfId="0" applyFill="1" applyBorder="1"/>
    <xf numFmtId="0" fontId="2" fillId="0" borderId="1" xfId="0" applyFont="1" applyFill="1" applyBorder="1"/>
    <xf numFmtId="1" fontId="0" fillId="0" borderId="1" xfId="0" applyNumberFormat="1" applyFill="1" applyBorder="1"/>
    <xf numFmtId="3" fontId="0" fillId="0" borderId="0" xfId="0" applyNumberFormat="1" applyBorder="1"/>
    <xf numFmtId="9" fontId="0" fillId="0" borderId="0" xfId="1" applyFont="1" applyBorder="1"/>
    <xf numFmtId="1" fontId="0" fillId="0" borderId="0" xfId="1" applyNumberFormat="1" applyFont="1" applyFill="1" applyBorder="1"/>
    <xf numFmtId="0" fontId="0" fillId="0" borderId="5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0" xfId="0" applyFill="1" applyBorder="1"/>
    <xf numFmtId="0" fontId="0" fillId="0" borderId="0" xfId="0" quotePrefix="1" applyFill="1" applyBorder="1"/>
    <xf numFmtId="9" fontId="0" fillId="0" borderId="0" xfId="1" applyFont="1" applyFill="1" applyBorder="1"/>
    <xf numFmtId="0" fontId="0" fillId="0" borderId="0" xfId="0" applyFill="1" applyBorder="1" applyAlignment="1">
      <alignment horizontal="right"/>
    </xf>
    <xf numFmtId="0" fontId="2" fillId="0" borderId="16" xfId="0" applyFont="1" applyFill="1" applyBorder="1"/>
    <xf numFmtId="0" fontId="0" fillId="0" borderId="3" xfId="0" applyFill="1" applyBorder="1"/>
    <xf numFmtId="0" fontId="0" fillId="0" borderId="17" xfId="0" applyFill="1" applyBorder="1"/>
    <xf numFmtId="0" fontId="0" fillId="0" borderId="15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2" fontId="0" fillId="0" borderId="3" xfId="0" applyNumberFormat="1" applyFill="1" applyBorder="1"/>
    <xf numFmtId="1" fontId="0" fillId="0" borderId="1" xfId="1" applyNumberFormat="1" applyFont="1" applyBorder="1"/>
    <xf numFmtId="171" fontId="0" fillId="0" borderId="1" xfId="0" applyNumberFormat="1" applyBorder="1"/>
    <xf numFmtId="0" fontId="0" fillId="0" borderId="0" xfId="0" applyBorder="1"/>
    <xf numFmtId="0" fontId="0" fillId="0" borderId="0" xfId="0" quotePrefix="1" applyBorder="1"/>
    <xf numFmtId="171" fontId="0" fillId="0" borderId="0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topLeftCell="A46" workbookViewId="0">
      <selection activeCell="B68" sqref="B68"/>
    </sheetView>
  </sheetViews>
  <sheetFormatPr defaultRowHeight="15"/>
  <cols>
    <col min="1" max="1" width="30.42578125" customWidth="1"/>
    <col min="2" max="2" width="27" customWidth="1"/>
    <col min="3" max="3" width="30.85546875" customWidth="1"/>
    <col min="4" max="4" width="12" customWidth="1"/>
    <col min="5" max="5" width="12.85546875" customWidth="1"/>
    <col min="6" max="6" width="15.140625" customWidth="1"/>
    <col min="7" max="7" width="36.42578125" customWidth="1"/>
  </cols>
  <sheetData>
    <row r="1" spans="1:9" ht="29.25" customHeight="1">
      <c r="A1" s="60" t="s">
        <v>85</v>
      </c>
      <c r="B1" s="60"/>
      <c r="C1" s="60"/>
      <c r="D1" s="60"/>
      <c r="E1" s="60"/>
      <c r="F1" s="60"/>
      <c r="G1" s="60"/>
    </row>
    <row r="2" spans="1:9">
      <c r="A2" s="58" t="s">
        <v>2</v>
      </c>
      <c r="B2" s="6"/>
      <c r="C2" s="58" t="s">
        <v>1</v>
      </c>
      <c r="D2" s="61" t="s">
        <v>54</v>
      </c>
      <c r="E2" s="62"/>
      <c r="F2" s="63"/>
      <c r="G2" s="58" t="s">
        <v>14</v>
      </c>
    </row>
    <row r="3" spans="1:9">
      <c r="A3" s="59"/>
      <c r="B3" s="7" t="s">
        <v>11</v>
      </c>
      <c r="C3" s="59"/>
      <c r="D3" s="23" t="s">
        <v>55</v>
      </c>
      <c r="E3" s="23" t="s">
        <v>56</v>
      </c>
      <c r="F3" s="23" t="s">
        <v>79</v>
      </c>
      <c r="G3" s="59"/>
    </row>
    <row r="4" spans="1:9">
      <c r="A4" s="1" t="s">
        <v>0</v>
      </c>
      <c r="B4" s="1"/>
      <c r="C4" s="1" t="s">
        <v>3</v>
      </c>
      <c r="D4" s="5">
        <v>13330</v>
      </c>
      <c r="E4" s="1">
        <v>2080</v>
      </c>
      <c r="F4" s="1">
        <v>5920</v>
      </c>
      <c r="G4" s="1"/>
      <c r="I4" s="37"/>
    </row>
    <row r="5" spans="1:9">
      <c r="A5" s="1" t="s">
        <v>5</v>
      </c>
      <c r="B5" s="1"/>
      <c r="C5" s="1" t="s">
        <v>30</v>
      </c>
      <c r="D5" s="9">
        <f>10%</f>
        <v>0.1</v>
      </c>
      <c r="E5" s="9">
        <f>10%</f>
        <v>0.1</v>
      </c>
      <c r="F5" s="2">
        <v>0.1</v>
      </c>
      <c r="G5" s="1"/>
      <c r="I5" s="38"/>
    </row>
    <row r="6" spans="1:9">
      <c r="A6" s="1" t="s">
        <v>4</v>
      </c>
      <c r="B6" s="1"/>
      <c r="C6" s="1" t="s">
        <v>29</v>
      </c>
      <c r="D6" s="9">
        <f>20%</f>
        <v>0.2</v>
      </c>
      <c r="E6" s="2">
        <v>0.2</v>
      </c>
      <c r="F6" s="2">
        <v>0.2</v>
      </c>
      <c r="G6" s="1"/>
      <c r="I6" s="38"/>
    </row>
    <row r="7" spans="1:9">
      <c r="A7" s="10"/>
      <c r="B7" s="10" t="s">
        <v>12</v>
      </c>
      <c r="C7" s="12" t="s">
        <v>31</v>
      </c>
      <c r="D7" s="11">
        <f>D4*D5*(1+D6)</f>
        <v>1599.6</v>
      </c>
      <c r="E7" s="18">
        <f>E4*E5*(1+E6)</f>
        <v>249.6</v>
      </c>
      <c r="F7" s="18">
        <f>F4*F5*(1+F6)</f>
        <v>710.4</v>
      </c>
      <c r="G7" s="12" t="s">
        <v>82</v>
      </c>
      <c r="I7" s="39"/>
    </row>
    <row r="8" spans="1:9">
      <c r="A8" s="3" t="s">
        <v>6</v>
      </c>
      <c r="B8" s="3"/>
      <c r="C8" s="1"/>
      <c r="D8" s="4" t="s">
        <v>7</v>
      </c>
      <c r="E8" s="4" t="s">
        <v>7</v>
      </c>
      <c r="F8" s="4" t="s">
        <v>7</v>
      </c>
      <c r="G8" s="1"/>
    </row>
    <row r="9" spans="1:9">
      <c r="A9" s="1" t="s">
        <v>8</v>
      </c>
      <c r="B9" s="1"/>
      <c r="C9" s="1" t="s">
        <v>23</v>
      </c>
      <c r="D9" s="4" t="s">
        <v>41</v>
      </c>
      <c r="E9" s="4" t="s">
        <v>41</v>
      </c>
      <c r="F9" s="4" t="s">
        <v>63</v>
      </c>
      <c r="G9" s="1" t="s">
        <v>15</v>
      </c>
    </row>
    <row r="10" spans="1:9">
      <c r="A10" s="10" t="s">
        <v>18</v>
      </c>
      <c r="B10" s="10"/>
      <c r="C10" s="10" t="s">
        <v>13</v>
      </c>
      <c r="D10" s="10">
        <v>36.590000000000003</v>
      </c>
      <c r="E10" s="10">
        <v>8</v>
      </c>
      <c r="F10" s="10">
        <v>23.37</v>
      </c>
      <c r="G10" s="12" t="s">
        <v>81</v>
      </c>
    </row>
    <row r="11" spans="1:9">
      <c r="A11" s="1" t="s">
        <v>38</v>
      </c>
      <c r="B11" s="1"/>
      <c r="C11" s="1" t="s">
        <v>39</v>
      </c>
      <c r="D11" s="1">
        <v>99.54</v>
      </c>
      <c r="E11" s="1">
        <v>18</v>
      </c>
      <c r="F11" s="4" t="s">
        <v>63</v>
      </c>
      <c r="G11" s="1"/>
    </row>
    <row r="12" spans="1:9">
      <c r="A12" s="1" t="s">
        <v>10</v>
      </c>
      <c r="B12" s="1"/>
      <c r="C12" s="1" t="s">
        <v>9</v>
      </c>
      <c r="D12" s="4">
        <v>1.29</v>
      </c>
      <c r="E12" s="4" t="s">
        <v>60</v>
      </c>
      <c r="F12" s="4" t="s">
        <v>80</v>
      </c>
      <c r="G12" s="1"/>
    </row>
    <row r="13" spans="1:9">
      <c r="A13" s="1" t="s">
        <v>27</v>
      </c>
      <c r="B13" s="1"/>
      <c r="C13" s="1" t="s">
        <v>17</v>
      </c>
      <c r="D13" s="1">
        <v>2</v>
      </c>
      <c r="E13" s="1">
        <v>1</v>
      </c>
      <c r="F13" s="1">
        <v>1</v>
      </c>
      <c r="G13" s="1"/>
    </row>
    <row r="14" spans="1:9">
      <c r="A14" s="1" t="s">
        <v>19</v>
      </c>
      <c r="B14" s="1"/>
      <c r="C14" s="1" t="s">
        <v>21</v>
      </c>
      <c r="D14" s="1">
        <v>4</v>
      </c>
      <c r="E14" s="1">
        <v>1</v>
      </c>
      <c r="F14" s="1">
        <v>1</v>
      </c>
      <c r="G14" s="1"/>
    </row>
    <row r="15" spans="1:9">
      <c r="A15" s="1"/>
      <c r="B15" s="1" t="s">
        <v>20</v>
      </c>
      <c r="C15" s="8" t="s">
        <v>36</v>
      </c>
      <c r="D15" s="1">
        <f>D13*D14</f>
        <v>8</v>
      </c>
      <c r="E15" s="1">
        <v>1</v>
      </c>
      <c r="F15" s="1">
        <f>F13*F14</f>
        <v>1</v>
      </c>
      <c r="G15" s="1"/>
    </row>
    <row r="16" spans="1:9">
      <c r="A16" s="1" t="s">
        <v>61</v>
      </c>
      <c r="B16" s="1"/>
      <c r="C16" s="1" t="s">
        <v>22</v>
      </c>
      <c r="D16" s="4">
        <v>20</v>
      </c>
      <c r="E16" s="1">
        <v>8</v>
      </c>
      <c r="F16" s="1">
        <v>10</v>
      </c>
      <c r="G16" s="1"/>
    </row>
    <row r="17" spans="1:7">
      <c r="B17" s="1" t="s">
        <v>24</v>
      </c>
      <c r="C17" s="1" t="s">
        <v>25</v>
      </c>
      <c r="D17" s="1">
        <f>(D14)*(D16+1)+1</f>
        <v>85</v>
      </c>
      <c r="E17" s="1">
        <f>(E14)*(E16+1)+1</f>
        <v>10</v>
      </c>
      <c r="F17" s="1">
        <f>(F14)*(F16+1)+1</f>
        <v>12</v>
      </c>
      <c r="G17" s="1" t="s">
        <v>26</v>
      </c>
    </row>
    <row r="18" spans="1:7">
      <c r="A18" s="1" t="s">
        <v>16</v>
      </c>
      <c r="B18" s="1"/>
      <c r="C18" s="1" t="s">
        <v>16</v>
      </c>
      <c r="D18" s="1">
        <v>2</v>
      </c>
      <c r="E18" s="1">
        <v>2</v>
      </c>
      <c r="F18" s="1">
        <v>2</v>
      </c>
      <c r="G18" s="1"/>
    </row>
    <row r="19" spans="1:7">
      <c r="A19" s="1" t="s">
        <v>35</v>
      </c>
      <c r="B19" s="1"/>
      <c r="C19" s="1" t="s">
        <v>118</v>
      </c>
      <c r="D19" s="1">
        <v>6</v>
      </c>
      <c r="E19" s="1">
        <v>2</v>
      </c>
      <c r="F19" s="1">
        <v>2</v>
      </c>
      <c r="G19" s="1"/>
    </row>
    <row r="20" spans="1:7">
      <c r="A20" s="10"/>
      <c r="B20" s="10" t="s">
        <v>28</v>
      </c>
      <c r="C20" s="12" t="s">
        <v>119</v>
      </c>
      <c r="D20" s="10">
        <f>D18*D19</f>
        <v>12</v>
      </c>
      <c r="E20" s="10">
        <f>E18*E19</f>
        <v>4</v>
      </c>
      <c r="F20" s="10">
        <f>F18*F19</f>
        <v>4</v>
      </c>
      <c r="G20" s="10"/>
    </row>
    <row r="21" spans="1:7">
      <c r="A21" s="1" t="s">
        <v>32</v>
      </c>
      <c r="B21" s="1"/>
      <c r="C21" s="1" t="s">
        <v>33</v>
      </c>
      <c r="D21" s="4" t="s">
        <v>34</v>
      </c>
      <c r="E21" s="4" t="s">
        <v>62</v>
      </c>
      <c r="F21" s="4" t="s">
        <v>62</v>
      </c>
      <c r="G21" s="1"/>
    </row>
    <row r="22" spans="1:7">
      <c r="A22" s="10"/>
      <c r="B22" s="10" t="s">
        <v>37</v>
      </c>
      <c r="C22" s="12" t="s">
        <v>120</v>
      </c>
      <c r="D22" s="13">
        <f>D10/D13/D20</f>
        <v>1.5245833333333334</v>
      </c>
      <c r="E22" s="13">
        <f>E10/E13/E20</f>
        <v>2</v>
      </c>
      <c r="F22" s="13">
        <f>F10/F13/F20</f>
        <v>5.8425000000000002</v>
      </c>
      <c r="G22" s="10" t="s">
        <v>53</v>
      </c>
    </row>
    <row r="23" spans="1:7">
      <c r="A23" s="1" t="s">
        <v>124</v>
      </c>
      <c r="B23" s="1"/>
      <c r="C23" s="1"/>
      <c r="D23" s="2">
        <v>0.66</v>
      </c>
      <c r="E23" s="2">
        <f>80%+3%</f>
        <v>0.83000000000000007</v>
      </c>
      <c r="F23" s="22">
        <v>0.82299999999999995</v>
      </c>
      <c r="G23" s="1"/>
    </row>
    <row r="24" spans="1:7">
      <c r="A24" s="1" t="s">
        <v>40</v>
      </c>
      <c r="B24" s="1"/>
      <c r="C24" s="1" t="s">
        <v>58</v>
      </c>
      <c r="D24" s="64">
        <v>7.5999999999999998E-2</v>
      </c>
      <c r="E24" s="2">
        <f>20%+1%</f>
        <v>0.21000000000000002</v>
      </c>
      <c r="F24" s="22">
        <v>0.24660000000000001</v>
      </c>
    </row>
    <row r="25" spans="1:7">
      <c r="A25" s="1" t="s">
        <v>121</v>
      </c>
      <c r="B25" s="1"/>
      <c r="C25" s="1" t="s">
        <v>122</v>
      </c>
      <c r="D25" s="4">
        <v>16</v>
      </c>
      <c r="E25" s="17">
        <v>4</v>
      </c>
      <c r="F25" s="1">
        <v>4</v>
      </c>
      <c r="G25" s="1" t="s">
        <v>57</v>
      </c>
    </row>
    <row r="26" spans="1:7">
      <c r="A26" s="10"/>
      <c r="B26" s="10" t="s">
        <v>59</v>
      </c>
      <c r="C26" s="12" t="s">
        <v>123</v>
      </c>
      <c r="D26" s="14">
        <f>D24*D25</f>
        <v>1.216</v>
      </c>
      <c r="E26" s="14">
        <f>E24*E25</f>
        <v>0.84000000000000008</v>
      </c>
      <c r="F26" s="14">
        <f>F24*F25</f>
        <v>0.98640000000000005</v>
      </c>
      <c r="G26" s="10"/>
    </row>
    <row r="27" spans="1:7">
      <c r="A27" s="1" t="s">
        <v>42</v>
      </c>
      <c r="B27" s="1"/>
      <c r="C27" s="1" t="s">
        <v>52</v>
      </c>
      <c r="D27" s="22">
        <v>8.1500000000000003E-2</v>
      </c>
      <c r="E27" s="4">
        <v>0</v>
      </c>
      <c r="F27" s="4">
        <v>0</v>
      </c>
    </row>
    <row r="28" spans="1:7">
      <c r="A28" s="1" t="s">
        <v>64</v>
      </c>
      <c r="B28" s="1"/>
      <c r="C28" s="1" t="s">
        <v>69</v>
      </c>
      <c r="D28" s="17">
        <v>4</v>
      </c>
      <c r="E28" s="4">
        <v>0</v>
      </c>
      <c r="F28" s="4">
        <v>0</v>
      </c>
      <c r="G28" s="1" t="s">
        <v>46</v>
      </c>
    </row>
    <row r="29" spans="1:7">
      <c r="A29" s="10"/>
      <c r="B29" s="10" t="s">
        <v>51</v>
      </c>
      <c r="C29" s="12" t="s">
        <v>70</v>
      </c>
      <c r="D29" s="16">
        <f>D27*D28</f>
        <v>0.32600000000000001</v>
      </c>
      <c r="E29" s="20">
        <v>0</v>
      </c>
      <c r="F29" s="4">
        <v>0</v>
      </c>
      <c r="G29" s="10"/>
    </row>
    <row r="30" spans="1:7">
      <c r="A30" s="1" t="s">
        <v>43</v>
      </c>
      <c r="B30" s="1"/>
      <c r="C30" s="1" t="s">
        <v>49</v>
      </c>
      <c r="D30" s="22">
        <v>0.2364</v>
      </c>
      <c r="E30" s="4">
        <v>0</v>
      </c>
      <c r="F30" s="4">
        <v>0</v>
      </c>
    </row>
    <row r="31" spans="1:7">
      <c r="A31" s="1" t="s">
        <v>65</v>
      </c>
      <c r="B31" s="1"/>
      <c r="C31" s="1" t="s">
        <v>68</v>
      </c>
      <c r="D31" s="17">
        <v>8</v>
      </c>
      <c r="E31" s="4">
        <v>0</v>
      </c>
      <c r="F31" s="4">
        <v>0</v>
      </c>
      <c r="G31" s="1" t="s">
        <v>45</v>
      </c>
    </row>
    <row r="32" spans="1:7">
      <c r="A32" s="10"/>
      <c r="B32" s="10" t="s">
        <v>48</v>
      </c>
      <c r="C32" s="12" t="s">
        <v>71</v>
      </c>
      <c r="D32" s="15">
        <f>D30*D31</f>
        <v>1.8912</v>
      </c>
      <c r="E32" s="20">
        <v>0</v>
      </c>
      <c r="F32" s="4">
        <v>0</v>
      </c>
      <c r="G32" s="10"/>
    </row>
    <row r="33" spans="1:7">
      <c r="A33" s="1" t="s">
        <v>44</v>
      </c>
      <c r="B33" s="1"/>
      <c r="C33" s="1" t="s">
        <v>50</v>
      </c>
      <c r="D33" s="22">
        <v>1.2999999999999999E-2</v>
      </c>
      <c r="E33" s="2">
        <v>0.02</v>
      </c>
      <c r="F33" s="4">
        <v>0</v>
      </c>
    </row>
    <row r="34" spans="1:7">
      <c r="A34" s="1" t="s">
        <v>66</v>
      </c>
      <c r="B34" s="1"/>
      <c r="C34" s="1" t="s">
        <v>67</v>
      </c>
      <c r="D34" s="66">
        <v>16</v>
      </c>
      <c r="E34" s="17">
        <v>4</v>
      </c>
      <c r="F34" s="4">
        <v>0</v>
      </c>
      <c r="G34" s="1" t="s">
        <v>46</v>
      </c>
    </row>
    <row r="35" spans="1:7">
      <c r="A35" s="10"/>
      <c r="B35" s="10" t="s">
        <v>47</v>
      </c>
      <c r="C35" s="12" t="s">
        <v>72</v>
      </c>
      <c r="D35" s="15">
        <f>D33*D34</f>
        <v>0.20799999999999999</v>
      </c>
      <c r="E35" s="15">
        <f>E33*E34</f>
        <v>0.08</v>
      </c>
      <c r="F35" s="4">
        <v>0</v>
      </c>
      <c r="G35" s="10"/>
    </row>
    <row r="36" spans="1:7">
      <c r="A36" s="21" t="s">
        <v>73</v>
      </c>
      <c r="B36" s="1"/>
      <c r="C36" s="21" t="s">
        <v>74</v>
      </c>
      <c r="D36" s="1">
        <v>0</v>
      </c>
      <c r="E36" s="2">
        <v>0.02</v>
      </c>
      <c r="F36" s="4">
        <v>0</v>
      </c>
      <c r="G36" s="1"/>
    </row>
    <row r="37" spans="1:7">
      <c r="A37" s="21" t="s">
        <v>75</v>
      </c>
      <c r="B37" s="1"/>
      <c r="C37" s="21" t="s">
        <v>76</v>
      </c>
      <c r="D37" s="1">
        <v>0</v>
      </c>
      <c r="E37" s="1">
        <v>4</v>
      </c>
      <c r="F37" s="4">
        <v>0</v>
      </c>
      <c r="G37" s="1" t="s">
        <v>46</v>
      </c>
    </row>
    <row r="38" spans="1:7">
      <c r="A38" s="10"/>
      <c r="B38" s="10" t="s">
        <v>77</v>
      </c>
      <c r="C38" s="12" t="s">
        <v>78</v>
      </c>
      <c r="D38" s="10">
        <v>0</v>
      </c>
      <c r="E38" s="19">
        <f>E36*E37</f>
        <v>0.08</v>
      </c>
      <c r="F38" s="4">
        <v>0</v>
      </c>
      <c r="G38" s="10"/>
    </row>
    <row r="39" spans="1:7">
      <c r="A39" s="43"/>
      <c r="B39" s="43"/>
      <c r="C39" s="44"/>
      <c r="D39" s="43"/>
      <c r="E39" s="45"/>
      <c r="F39" s="46"/>
      <c r="G39" s="43"/>
    </row>
    <row r="40" spans="1:7">
      <c r="A40" s="43"/>
      <c r="B40" s="43"/>
      <c r="C40" s="44"/>
      <c r="D40" s="43"/>
      <c r="E40" s="45"/>
      <c r="F40" s="46"/>
      <c r="G40" s="43"/>
    </row>
    <row r="41" spans="1:7" ht="28.5">
      <c r="A41" s="51" t="s">
        <v>86</v>
      </c>
      <c r="B41" s="51"/>
      <c r="C41" s="51"/>
      <c r="D41" s="51"/>
      <c r="E41" s="51"/>
      <c r="F41" s="51"/>
      <c r="G41" s="51"/>
    </row>
    <row r="42" spans="1:7">
      <c r="A42" s="24" t="s">
        <v>125</v>
      </c>
      <c r="B42" s="25"/>
      <c r="C42" s="25" t="s">
        <v>109</v>
      </c>
      <c r="D42" s="26">
        <f>D22</f>
        <v>1.5245833333333334</v>
      </c>
      <c r="E42" s="26">
        <f>E22</f>
        <v>2</v>
      </c>
      <c r="F42" s="26">
        <f>F22</f>
        <v>5.8425000000000002</v>
      </c>
      <c r="G42" s="27"/>
    </row>
    <row r="43" spans="1:7">
      <c r="A43" s="28" t="s">
        <v>91</v>
      </c>
      <c r="B43" s="21"/>
      <c r="C43" s="21" t="s">
        <v>105</v>
      </c>
      <c r="D43" s="21">
        <f>D7/D20/D13</f>
        <v>66.649999999999991</v>
      </c>
      <c r="E43" s="21">
        <f>E7/E20/E13</f>
        <v>62.4</v>
      </c>
      <c r="F43" s="21">
        <f>F7/F20/F13</f>
        <v>177.6</v>
      </c>
      <c r="G43" s="29" t="s">
        <v>83</v>
      </c>
    </row>
    <row r="44" spans="1:7">
      <c r="A44" s="28" t="s">
        <v>93</v>
      </c>
      <c r="B44" s="21"/>
      <c r="C44" s="21" t="s">
        <v>106</v>
      </c>
      <c r="D44" s="36">
        <f>D17/D20</f>
        <v>7.083333333333333</v>
      </c>
      <c r="E44" s="36">
        <f>E17/E20</f>
        <v>2.5</v>
      </c>
      <c r="F44" s="36">
        <f>F17/F20</f>
        <v>3</v>
      </c>
      <c r="G44" s="29" t="s">
        <v>94</v>
      </c>
    </row>
    <row r="45" spans="1:7">
      <c r="A45" s="28" t="s">
        <v>84</v>
      </c>
      <c r="B45" s="21"/>
      <c r="C45" s="21" t="s">
        <v>107</v>
      </c>
      <c r="D45" s="30">
        <f>D26/D20/D13</f>
        <v>5.0666666666666665E-2</v>
      </c>
      <c r="E45" s="21">
        <f>E26/E20/E13</f>
        <v>0.21000000000000002</v>
      </c>
      <c r="F45" s="30">
        <f>F26/F20/F13</f>
        <v>0.24660000000000001</v>
      </c>
      <c r="G45" s="29"/>
    </row>
    <row r="46" spans="1:7">
      <c r="A46" s="47" t="s">
        <v>112</v>
      </c>
      <c r="B46" s="48"/>
      <c r="C46" s="48" t="s">
        <v>113</v>
      </c>
      <c r="D46" s="65">
        <f>D32/D20/D13</f>
        <v>7.8799999999999995E-2</v>
      </c>
      <c r="E46" s="48">
        <f>E32/E25/E13</f>
        <v>0</v>
      </c>
      <c r="F46" s="48">
        <f>F32/F25/F13</f>
        <v>0</v>
      </c>
      <c r="G46" s="49"/>
    </row>
    <row r="47" spans="1:7" ht="15.75" thickBot="1">
      <c r="A47" s="31" t="s">
        <v>114</v>
      </c>
      <c r="B47" s="32"/>
      <c r="C47" s="32" t="s">
        <v>108</v>
      </c>
      <c r="D47" s="33">
        <f>(D29+D35+D38)/D20/D13</f>
        <v>2.2250000000000002E-2</v>
      </c>
      <c r="E47" s="33">
        <f>(E29+E35+E38)/E20/E13</f>
        <v>0.04</v>
      </c>
      <c r="F47" s="33">
        <f>(F29+F32+F35+F38)/F20/F13</f>
        <v>0</v>
      </c>
      <c r="G47" s="34"/>
    </row>
    <row r="49" spans="1:7" ht="28.5">
      <c r="A49" s="51" t="s">
        <v>87</v>
      </c>
      <c r="B49" s="51"/>
      <c r="C49" s="51"/>
      <c r="D49" s="51"/>
      <c r="E49" s="51"/>
      <c r="F49" s="51"/>
      <c r="G49" s="51"/>
    </row>
    <row r="50" spans="1:7">
      <c r="A50" s="35" t="s">
        <v>99</v>
      </c>
      <c r="B50" s="1"/>
      <c r="C50" s="1"/>
      <c r="D50" s="1"/>
      <c r="E50" s="1">
        <v>100</v>
      </c>
      <c r="F50" s="1"/>
      <c r="G50" s="1" t="s">
        <v>102</v>
      </c>
    </row>
    <row r="51" spans="1:7">
      <c r="A51" s="1"/>
      <c r="B51" s="1" t="s">
        <v>126</v>
      </c>
      <c r="C51" s="8" t="s">
        <v>110</v>
      </c>
      <c r="D51" s="17"/>
      <c r="E51" s="1">
        <f>E50/E42</f>
        <v>50</v>
      </c>
      <c r="F51" s="1"/>
      <c r="G51" s="1" t="s">
        <v>92</v>
      </c>
    </row>
    <row r="52" spans="1:7">
      <c r="A52" s="1"/>
      <c r="B52" s="1" t="s">
        <v>89</v>
      </c>
      <c r="C52" s="1"/>
      <c r="D52" s="1"/>
      <c r="E52" s="1">
        <v>2</v>
      </c>
      <c r="F52" s="1"/>
      <c r="G52" s="1" t="s">
        <v>88</v>
      </c>
    </row>
    <row r="53" spans="1:7">
      <c r="A53" s="1"/>
      <c r="B53" s="1" t="s">
        <v>90</v>
      </c>
      <c r="C53" s="8" t="s">
        <v>133</v>
      </c>
      <c r="D53" s="1"/>
      <c r="E53" s="1">
        <f>E51/E52*E44</f>
        <v>62.5</v>
      </c>
      <c r="F53" s="1"/>
      <c r="G53" s="1" t="s">
        <v>94</v>
      </c>
    </row>
    <row r="54" spans="1:7">
      <c r="A54" s="1"/>
      <c r="B54" s="21" t="s">
        <v>95</v>
      </c>
      <c r="C54" s="8" t="s">
        <v>134</v>
      </c>
      <c r="D54" s="1"/>
      <c r="E54" s="1">
        <f>E51*E45</f>
        <v>10.500000000000002</v>
      </c>
      <c r="F54" s="1"/>
      <c r="G54" s="1" t="s">
        <v>97</v>
      </c>
    </row>
    <row r="55" spans="1:7">
      <c r="A55" s="1"/>
      <c r="B55" s="21" t="s">
        <v>96</v>
      </c>
      <c r="C55" s="8" t="s">
        <v>135</v>
      </c>
      <c r="D55" s="1"/>
      <c r="E55" s="1">
        <f>E51*E47</f>
        <v>2</v>
      </c>
      <c r="F55" s="1"/>
      <c r="G55" s="1" t="s">
        <v>115</v>
      </c>
    </row>
    <row r="57" spans="1:7">
      <c r="A57" s="35" t="s">
        <v>100</v>
      </c>
      <c r="B57" s="1"/>
      <c r="C57" s="1"/>
      <c r="D57" s="5">
        <v>12000</v>
      </c>
      <c r="E57" s="1"/>
      <c r="F57" s="1"/>
      <c r="G57" s="1" t="s">
        <v>101</v>
      </c>
    </row>
    <row r="58" spans="1:7">
      <c r="A58" s="1"/>
      <c r="B58" s="1" t="s">
        <v>126</v>
      </c>
      <c r="C58" s="8" t="s">
        <v>111</v>
      </c>
      <c r="D58" s="17">
        <f>D57/D43</f>
        <v>180.04501125281323</v>
      </c>
      <c r="E58" s="1"/>
      <c r="F58" s="1"/>
      <c r="G58" s="1" t="s">
        <v>127</v>
      </c>
    </row>
    <row r="59" spans="1:7">
      <c r="A59" s="1"/>
      <c r="B59" s="1" t="s">
        <v>89</v>
      </c>
      <c r="C59" s="1"/>
      <c r="D59" s="1">
        <v>10</v>
      </c>
      <c r="E59" s="1"/>
      <c r="F59" s="1"/>
      <c r="G59" s="1" t="s">
        <v>131</v>
      </c>
    </row>
    <row r="60" spans="1:7">
      <c r="A60" s="1"/>
      <c r="B60" s="1" t="s">
        <v>90</v>
      </c>
      <c r="C60" s="8" t="s">
        <v>133</v>
      </c>
      <c r="D60" s="17">
        <f>D58/D59*D44</f>
        <v>127.5318829707427</v>
      </c>
      <c r="E60" s="1"/>
      <c r="F60" s="1"/>
      <c r="G60" s="1" t="s">
        <v>94</v>
      </c>
    </row>
    <row r="61" spans="1:7">
      <c r="A61" s="1"/>
      <c r="B61" s="21" t="s">
        <v>95</v>
      </c>
      <c r="C61" s="8" t="s">
        <v>134</v>
      </c>
      <c r="D61" s="17">
        <f>D58*D45</f>
        <v>9.1222805701425358</v>
      </c>
      <c r="E61" s="1"/>
      <c r="F61" s="1"/>
      <c r="G61" s="1" t="s">
        <v>128</v>
      </c>
    </row>
    <row r="62" spans="1:7">
      <c r="A62" s="1"/>
      <c r="B62" s="21" t="s">
        <v>116</v>
      </c>
      <c r="C62" s="8" t="s">
        <v>136</v>
      </c>
      <c r="D62" s="17">
        <f>D58*D46</f>
        <v>14.187546886721682</v>
      </c>
      <c r="E62" s="1"/>
      <c r="F62" s="1"/>
      <c r="G62" s="1" t="s">
        <v>97</v>
      </c>
    </row>
    <row r="63" spans="1:7">
      <c r="A63" s="1"/>
      <c r="B63" s="21" t="s">
        <v>96</v>
      </c>
      <c r="C63" s="8" t="s">
        <v>135</v>
      </c>
      <c r="D63" s="67">
        <f>D58*D47</f>
        <v>4.0060015003750946</v>
      </c>
      <c r="E63" s="1"/>
      <c r="F63" s="1"/>
      <c r="G63" s="1" t="s">
        <v>98</v>
      </c>
    </row>
    <row r="64" spans="1:7">
      <c r="A64" s="68"/>
      <c r="B64" s="43"/>
      <c r="C64" s="69"/>
      <c r="D64" s="70"/>
      <c r="E64" s="68"/>
      <c r="F64" s="68"/>
      <c r="G64" s="68"/>
    </row>
    <row r="65" spans="1:7">
      <c r="A65" s="35" t="s">
        <v>130</v>
      </c>
      <c r="B65" s="1"/>
      <c r="C65" s="1"/>
      <c r="D65" s="5">
        <f>40000*1.2</f>
        <v>48000</v>
      </c>
      <c r="E65" s="1"/>
      <c r="F65" s="1"/>
      <c r="G65" s="1"/>
    </row>
    <row r="66" spans="1:7">
      <c r="A66" s="1"/>
      <c r="B66" s="1" t="s">
        <v>126</v>
      </c>
      <c r="C66" s="8" t="s">
        <v>111</v>
      </c>
      <c r="D66" s="17">
        <f>D65/(D43+F43)/2</f>
        <v>98.259979529170934</v>
      </c>
      <c r="E66" s="1"/>
      <c r="F66" s="1"/>
      <c r="G66" s="1" t="s">
        <v>92</v>
      </c>
    </row>
    <row r="67" spans="1:7">
      <c r="A67" s="1"/>
      <c r="B67" s="1" t="s">
        <v>138</v>
      </c>
      <c r="C67" s="1"/>
      <c r="D67" s="1">
        <v>4</v>
      </c>
      <c r="E67" s="1"/>
      <c r="F67" s="1"/>
      <c r="G67" s="1" t="s">
        <v>132</v>
      </c>
    </row>
    <row r="68" spans="1:7">
      <c r="A68" s="1"/>
      <c r="B68" s="1" t="s">
        <v>90</v>
      </c>
      <c r="C68" s="8" t="s">
        <v>133</v>
      </c>
      <c r="D68" s="17">
        <f>D66/D67*D44</f>
        <v>174.00204708290684</v>
      </c>
      <c r="E68" s="1"/>
      <c r="F68" s="1"/>
      <c r="G68" s="1" t="s">
        <v>94</v>
      </c>
    </row>
    <row r="69" spans="1:7">
      <c r="A69" s="1"/>
      <c r="B69" s="21" t="s">
        <v>95</v>
      </c>
      <c r="C69" s="8" t="s">
        <v>134</v>
      </c>
      <c r="D69" s="17">
        <f>D66*D45</f>
        <v>4.9785056294779935</v>
      </c>
      <c r="E69" s="1"/>
      <c r="F69" s="1"/>
      <c r="G69" s="1" t="s">
        <v>129</v>
      </c>
    </row>
    <row r="70" spans="1:7">
      <c r="A70" s="1"/>
      <c r="B70" s="21" t="s">
        <v>116</v>
      </c>
      <c r="C70" s="8" t="s">
        <v>136</v>
      </c>
      <c r="D70" s="17">
        <f>D66*D46</f>
        <v>7.742886386898669</v>
      </c>
      <c r="E70" s="1"/>
      <c r="F70" s="1"/>
      <c r="G70" s="1" t="s">
        <v>129</v>
      </c>
    </row>
    <row r="71" spans="1:7">
      <c r="A71" s="1"/>
      <c r="B71" s="21" t="s">
        <v>96</v>
      </c>
      <c r="C71" s="8" t="s">
        <v>137</v>
      </c>
      <c r="D71" s="67">
        <f>D66*D47</f>
        <v>2.1862845445240535</v>
      </c>
      <c r="E71" s="1"/>
      <c r="F71" s="1"/>
      <c r="G71" s="1" t="s">
        <v>98</v>
      </c>
    </row>
    <row r="72" spans="1:7">
      <c r="A72" s="68"/>
      <c r="B72" s="43"/>
      <c r="C72" s="69"/>
      <c r="D72" s="70"/>
      <c r="E72" s="68"/>
      <c r="F72" s="68"/>
      <c r="G72" s="68"/>
    </row>
    <row r="73" spans="1:7">
      <c r="A73" s="68"/>
      <c r="B73" s="43"/>
      <c r="C73" s="69"/>
      <c r="D73" s="70"/>
      <c r="E73" s="68"/>
      <c r="F73" s="68"/>
      <c r="G73" s="68"/>
    </row>
    <row r="74" spans="1:7">
      <c r="A74" s="68"/>
      <c r="B74" s="43"/>
      <c r="C74" s="69"/>
      <c r="D74" s="70"/>
      <c r="E74" s="68"/>
      <c r="F74" s="68"/>
      <c r="G74" s="68"/>
    </row>
    <row r="75" spans="1:7">
      <c r="A75" s="68"/>
      <c r="B75" s="43"/>
      <c r="C75" s="69"/>
      <c r="D75" s="70"/>
      <c r="E75" s="68"/>
      <c r="F75" s="68"/>
      <c r="G75" s="68"/>
    </row>
    <row r="77" spans="1:7" ht="26.25">
      <c r="A77" s="52" t="s">
        <v>117</v>
      </c>
      <c r="B77" s="53"/>
      <c r="C77" s="53"/>
      <c r="D77" s="53"/>
      <c r="E77" s="53"/>
      <c r="F77" s="53"/>
      <c r="G77" s="54"/>
    </row>
    <row r="78" spans="1:7">
      <c r="A78" s="55" t="s">
        <v>104</v>
      </c>
      <c r="B78" s="56"/>
      <c r="C78" s="56"/>
      <c r="D78" s="56"/>
      <c r="E78" s="56"/>
      <c r="F78" s="56"/>
      <c r="G78" s="57"/>
    </row>
    <row r="79" spans="1:7">
      <c r="A79" s="1" t="s">
        <v>103</v>
      </c>
      <c r="B79" s="40"/>
      <c r="C79" s="41"/>
      <c r="D79" s="41"/>
      <c r="E79" s="41"/>
      <c r="F79" s="41"/>
      <c r="G79" s="42"/>
    </row>
    <row r="80" spans="1:7">
      <c r="A80" s="50"/>
      <c r="B80" s="50"/>
      <c r="C80" s="50"/>
      <c r="D80" s="50"/>
      <c r="E80" s="50"/>
      <c r="F80" s="50"/>
      <c r="G80" s="50"/>
    </row>
  </sheetData>
  <mergeCells count="10">
    <mergeCell ref="A2:A3"/>
    <mergeCell ref="G2:G3"/>
    <mergeCell ref="A1:G1"/>
    <mergeCell ref="C2:C3"/>
    <mergeCell ref="D2:F2"/>
    <mergeCell ref="A80:G80"/>
    <mergeCell ref="A41:G41"/>
    <mergeCell ref="A49:G49"/>
    <mergeCell ref="A77:G77"/>
    <mergeCell ref="A78:G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Oracle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lin</dc:creator>
  <cp:lastModifiedBy>shaun lin</cp:lastModifiedBy>
  <dcterms:created xsi:type="dcterms:W3CDTF">2014-01-22T17:38:07Z</dcterms:created>
  <dcterms:modified xsi:type="dcterms:W3CDTF">2014-02-19T02:17:24Z</dcterms:modified>
</cp:coreProperties>
</file>